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6395" windowHeight="14820" activeTab="0"/>
  </bookViews>
  <sheets>
    <sheet name="Importkosten" sheetId="1" r:id="rId1"/>
  </sheets>
  <definedNames/>
  <calcPr fullCalcOnLoad="1"/>
</workbook>
</file>

<file path=xl/sharedStrings.xml><?xml version="1.0" encoding="utf-8"?>
<sst xmlns="http://schemas.openxmlformats.org/spreadsheetml/2006/main" count="294" uniqueCount="173">
  <si>
    <t>CHF</t>
  </si>
  <si>
    <t>.</t>
  </si>
  <si>
    <t>EUR</t>
  </si>
  <si>
    <t>Zulassung</t>
  </si>
  <si>
    <t>Fall A</t>
  </si>
  <si>
    <t>Händler setzt schweizerische MwSt. (VAT) an, ohne Rückerstattung</t>
  </si>
  <si>
    <t>Kurs 1 EUR =</t>
  </si>
  <si>
    <t>1 CHF =</t>
  </si>
  <si>
    <t>EUR darauf Einfuhrumsatzst. 19%</t>
  </si>
  <si>
    <t>darin Kosten Zoll und EUSt.</t>
  </si>
  <si>
    <t>Zollagentur</t>
  </si>
  <si>
    <t>Gesamtpreis</t>
  </si>
  <si>
    <t>EUR Kosten gesamt in EUR</t>
  </si>
  <si>
    <t>damit Gesamtpreis inkl. VAT in Euro</t>
  </si>
  <si>
    <t>EUR Gesamt KP+Transport+Zoll</t>
  </si>
  <si>
    <t>Kaufpreis (KP)</t>
  </si>
  <si>
    <t>Zollagentur CHF, ca.</t>
  </si>
  <si>
    <t>EUR, Beispiel Bodenseekreis</t>
  </si>
  <si>
    <t>Kurzzeitkennzeichen</t>
  </si>
  <si>
    <t>keine Gebühren !</t>
  </si>
  <si>
    <t>benötigt ab Grenze CH/D</t>
  </si>
  <si>
    <t>Versicherung f. Kurzzeitkennzeichen</t>
  </si>
  <si>
    <t>Schilder, 2 Stk</t>
  </si>
  <si>
    <t>Halter hierzu, 2 Stk</t>
  </si>
  <si>
    <t>EUR, 0 EUR sofern bei zukünftiger Vers. beantragt</t>
  </si>
  <si>
    <t>TÜV-Abnahme</t>
  </si>
  <si>
    <t xml:space="preserve">z.B. e1 auf Typenschild (!) </t>
  </si>
  <si>
    <t>für Typgenehmigung ausgestellt vom KBA</t>
  </si>
  <si>
    <t>Gebühr</t>
  </si>
  <si>
    <t>Halter unterscheiden sich von denen in CH !</t>
  </si>
  <si>
    <t>EUR, bessere Ausführung</t>
  </si>
  <si>
    <t>via GTÜ</t>
  </si>
  <si>
    <t>Wunschkennzeichen</t>
  </si>
  <si>
    <t>neuer Fahrzeugbrief</t>
  </si>
  <si>
    <t>Zw. Summe Zulass.</t>
  </si>
  <si>
    <t>Zw.-Summe Kurzz.</t>
  </si>
  <si>
    <t>Datenkarte</t>
  </si>
  <si>
    <t>Zw. Summe TÜV</t>
  </si>
  <si>
    <t>Plakette (grün)</t>
  </si>
  <si>
    <t>Kosten ab Zollagentur</t>
  </si>
  <si>
    <t>plus Kfz-Steuer vorab</t>
  </si>
  <si>
    <t>Beispiel 3000 ccm &gt; 760,00 EUR</t>
  </si>
  <si>
    <t>Spezifische, durch Import verursachte Kosten</t>
  </si>
  <si>
    <t>fällt auch in D an, bei Abmeldung vor Kauf</t>
  </si>
  <si>
    <t>(A)</t>
  </si>
  <si>
    <t>EUR, Daten für Zulassungsstelle für Fzg-brief u. -schein</t>
  </si>
  <si>
    <t>TÜV-Abnahme u. Datenkarte</t>
  </si>
  <si>
    <t>Die Warenverkehrsbescheinigung EUR1 ist in diesem Fall überflüssig !</t>
  </si>
  <si>
    <t>Gebühren: Beispiel Bodenseekreis</t>
  </si>
  <si>
    <t>Stand Juli 2016</t>
  </si>
  <si>
    <t>Kosten für den Import eines PKW aus der Schweiz nach Deutschland</t>
  </si>
  <si>
    <t>bereitet Papiere vor</t>
  </si>
  <si>
    <t>Kurzzeitkennzeichen *1)</t>
  </si>
  <si>
    <t>ist Abholung und Ausfuhr mit schweizerischem Exportkennzeichen. Hierzu nicht recherchiert.</t>
  </si>
  <si>
    <t>Gesamtpreis (A), vor Zoll</t>
  </si>
  <si>
    <t>(B)</t>
  </si>
  <si>
    <t>plus spezifische Kosten wg. Import</t>
  </si>
  <si>
    <t>Infos des ADAC zum Import aus EFTA-Staaten (inkl. Schweiz)</t>
  </si>
  <si>
    <t>Wichtige Ergänzung hierzu:</t>
  </si>
  <si>
    <t>Hierzu der Tipp einer GTÜ-Niederlassung:</t>
  </si>
  <si>
    <t>Nachweisbar durch ein CoC (Certificate of Conformity) des Herstellers, muss bei diesem ggf.</t>
  </si>
  <si>
    <t>Damit ist keine Vollabnahme beim TÜV nötig, die Standard-HU plus AU reicht !</t>
  </si>
  <si>
    <t>Die e1 Nummer wird in Zeile K des Fzg-scheins eingetragen, das Datum in Zeile 6.</t>
  </si>
  <si>
    <t>Alle folgenden Daten aus einem konkretem Beispiel aber ohne Gewähr !</t>
  </si>
  <si>
    <t>von 7% gesenkt werden. Wird hier nicht berücksichtigt.</t>
  </si>
  <si>
    <t>Zollabgaben können bei historisch wertvollen Oldtimern über 30 Jahre auf einen Gesamtabgabensatz (Zoll + EUSt)</t>
  </si>
  <si>
    <t>EUR, kann mit EC-Karte bezahlt werden</t>
  </si>
  <si>
    <t>siehe auch diese Infos bei finanzscout24.de</t>
  </si>
  <si>
    <t>also 25,36 EUR pro 100 ccm (Euro 0)</t>
  </si>
  <si>
    <t>EUR, plus Kurzzeitkennz. plus Zulassung, wie bei einem in D gekauften Fzg. auch</t>
  </si>
  <si>
    <t>© JK aka Mecki</t>
  </si>
  <si>
    <t>inkl. Festlegung der Schadstoffklasse (hier Euro 3)</t>
  </si>
  <si>
    <t xml:space="preserve">Kosten für Transport </t>
  </si>
  <si>
    <t>oder Bringen bis Grenze *1)</t>
  </si>
  <si>
    <t>EUR Standard HU + AU</t>
  </si>
  <si>
    <r>
      <t xml:space="preserve">Zolltarif für Fahrzeuge, die </t>
    </r>
    <r>
      <rPr>
        <b/>
        <u val="single"/>
        <sz val="10"/>
        <rFont val="Arial"/>
        <family val="2"/>
      </rPr>
      <t>nicht</t>
    </r>
    <r>
      <rPr>
        <b/>
        <sz val="10"/>
        <rFont val="Arial"/>
        <family val="2"/>
      </rPr>
      <t xml:space="preserve"> in der EU </t>
    </r>
  </si>
  <si>
    <t>oder einem EFTA-Staat hergestellt wurden:</t>
  </si>
  <si>
    <t>Und das für ein Fahrzeug, das in der Schweiz erstmals zugelassen wurde.</t>
  </si>
  <si>
    <t>EUR Zoll</t>
  </si>
  <si>
    <t>*1) Alternative zu Bringen des Fzg, durch Händler an die Grenze, Übernahme dort und weiter mit Kurzzeitkennzeichen</t>
  </si>
  <si>
    <t>keine Vollabnahme nötig, wenn EU-Typgenehmigung vorhanden ist</t>
  </si>
  <si>
    <t>meldet Ausfuhr/Einfuhr elektron. bei Zoll in CH u. Zoll D an,</t>
  </si>
  <si>
    <t>auf Schweizer Seite (!), unbedingt empfehlenswert !</t>
  </si>
  <si>
    <t>Zoll u. EUSt.</t>
  </si>
  <si>
    <t>Fall B</t>
  </si>
  <si>
    <t xml:space="preserve">Händler setzt schweizerische MwSt. (VAT) an, erstattet sie zurück nach Vorlage </t>
  </si>
  <si>
    <t>nach Zahlung stellt Zoll in D Unbedenklichkeitsbescheinigung aus</t>
  </si>
  <si>
    <t>es bleibt hier beim Kaufpreis inkl. VAT wie bei Fall A</t>
  </si>
  <si>
    <t>das bedeutet, auch der Rückerstattungsbetrag wird mit Zoll und EUSt belegt !</t>
  </si>
  <si>
    <t>(C)</t>
  </si>
  <si>
    <t>erstattete VAT in CHF</t>
  </si>
  <si>
    <t>CHF inkl. VAT 8% &gt;</t>
  </si>
  <si>
    <t>Gesamtpreis inkl. VAT, vor Zoll</t>
  </si>
  <si>
    <t>wie in Fall A, Kurs CHF zu EUR siehe dort</t>
  </si>
  <si>
    <t>wie in Fall A, Details siehe dort</t>
  </si>
  <si>
    <t>Fall C</t>
  </si>
  <si>
    <t>Händler setzt von vornherein Netto-Preis, ohne schweizerische MwSt im Kaufvertrag an</t>
  </si>
  <si>
    <t>(ev. auch durch Zollagentur vorab ?)</t>
  </si>
  <si>
    <t>damit wird nur der Netto-Preis mit Zoll und EUSt belegt !</t>
  </si>
  <si>
    <t>Kaufpreis (KP) netto</t>
  </si>
  <si>
    <t>CHF bei Export, dieser Betrag muss im Kaufvertrag stehen</t>
  </si>
  <si>
    <r>
      <t xml:space="preserve">damit Gesamtpreis </t>
    </r>
    <r>
      <rPr>
        <b/>
        <u val="single"/>
        <sz val="10"/>
        <rFont val="Arial"/>
        <family val="2"/>
      </rPr>
      <t>ohne</t>
    </r>
    <r>
      <rPr>
        <b/>
        <sz val="10"/>
        <rFont val="Arial"/>
        <family val="2"/>
      </rPr>
      <t xml:space="preserve"> VAT in Euro</t>
    </r>
  </si>
  <si>
    <t>(D)</t>
  </si>
  <si>
    <r>
      <t xml:space="preserve">EUR, </t>
    </r>
    <r>
      <rPr>
        <sz val="10"/>
        <rFont val="Arial"/>
        <family val="2"/>
      </rPr>
      <t>Kurs CHF zu EUR siehe Fall A</t>
    </r>
  </si>
  <si>
    <t>weitere Infos siehe Fall A</t>
  </si>
  <si>
    <t>(F)</t>
  </si>
  <si>
    <t>(E)</t>
  </si>
  <si>
    <t>Händler setzt von vornherein Netto-Preis, ohne schweizerische MwSt im Kaufvertrag an,</t>
  </si>
  <si>
    <t>Verhandlungssache !</t>
  </si>
  <si>
    <t>Zolltarif wie in Fall A</t>
  </si>
  <si>
    <t>z. Vergleich Fall A</t>
  </si>
  <si>
    <t>Spezifische, durch Import verursachte Kosten bei Fall C</t>
  </si>
  <si>
    <t>(G)</t>
  </si>
  <si>
    <t>EUR Kurzzeitkennzeichen</t>
  </si>
  <si>
    <t>EUR Zulassung</t>
  </si>
  <si>
    <t xml:space="preserve">EUR </t>
  </si>
  <si>
    <t>Gesamtkosten Fall A</t>
  </si>
  <si>
    <t>Gesamtkosten Fall B</t>
  </si>
  <si>
    <t>Gesamtkosten Fall C</t>
  </si>
  <si>
    <t>Kaufpreis brutto (für Schweizer)</t>
  </si>
  <si>
    <t>Zusammenfassung</t>
  </si>
  <si>
    <r>
      <t xml:space="preserve">Zolltarif für Fahrzeuge, die </t>
    </r>
    <r>
      <rPr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in der EU </t>
    </r>
  </si>
  <si>
    <t>Kaufpreis (KP) brutto</t>
  </si>
  <si>
    <t>für Zoll, EUSt, Zollagentur, TÜV, Datenkarte - Details siehe unten</t>
  </si>
  <si>
    <t>Details siehe unten</t>
  </si>
  <si>
    <t>EUR, wie in Fall A</t>
  </si>
  <si>
    <t>Gesamtpreis mit Transport u. inkl. VAT</t>
  </si>
  <si>
    <t>EUR, wie in Fall A, Basis für Zoll u. EUSt</t>
  </si>
  <si>
    <t>Kurzzeitkennzeichen u. Zulassung</t>
  </si>
  <si>
    <t>Erstattung schweizerische MwSt</t>
  </si>
  <si>
    <t>Kosten für Import</t>
  </si>
  <si>
    <t>Kaufpreis (KP) netto zu oben</t>
  </si>
  <si>
    <r>
      <t xml:space="preserve">Gesamtpreis mit Transport u. </t>
    </r>
    <r>
      <rPr>
        <u val="single"/>
        <sz val="10"/>
        <rFont val="Arial"/>
        <family val="2"/>
      </rPr>
      <t>ohne</t>
    </r>
    <r>
      <rPr>
        <sz val="10"/>
        <rFont val="Arial"/>
        <family val="2"/>
      </rPr>
      <t xml:space="preserve"> VAT</t>
    </r>
  </si>
  <si>
    <t>darin Zoll und EUSt.</t>
  </si>
  <si>
    <t>Im Detail</t>
  </si>
  <si>
    <t>Minderkosten zu A</t>
  </si>
  <si>
    <t>ggf. inkl. Transportkosten bis Grenze</t>
  </si>
  <si>
    <t>KP brutto in EUR</t>
  </si>
  <si>
    <t>KP netto in EUR</t>
  </si>
  <si>
    <t>Bei roten Feldern bei Bedarf anderen Wert eingeben</t>
  </si>
  <si>
    <t>&lt; darin Zoll und EUSt.</t>
  </si>
  <si>
    <t>PKW 10%, Motorräder bis 250 ccm 8%, größer 250 ccm 6%, sonst 0%(EU, EFTA)</t>
  </si>
  <si>
    <t>Transport brutto in EUR</t>
  </si>
  <si>
    <t>Kosten f. Transport u. Import in % des Netto-KP</t>
  </si>
  <si>
    <t>Kosten f. Transport u. Import in % des Brutto-KP</t>
  </si>
  <si>
    <t>Gilt auch für Verkauf von Privat an Privat (brutto = netto, ohne VAT)</t>
  </si>
  <si>
    <t>PKW 10%, Motorräder bis 250 ccm 8%, größer 250 ccm 6%, sonst 0% (EU, EFTA)</t>
  </si>
  <si>
    <t>später, wg. Euro 3 mit Satz 6,75 EUR &gt; 202,00 EUR (wg. Baujahr nach alter Berechnung)</t>
  </si>
  <si>
    <t xml:space="preserve">Differenz wird auf Antrag vom Hauptzollamt zurückerstattet, Vorgang kann eventuell auch </t>
  </si>
  <si>
    <t>von Zulassungsstelle eingeleitet werden! (Klappte im Beispiel nicht.)</t>
  </si>
  <si>
    <t>siehe oben</t>
  </si>
  <si>
    <t xml:space="preserve">Für die Zulassung in D ist die EG-Typgenehmigung wichtig. </t>
  </si>
  <si>
    <t>Ohne diese EU-Typgenehmigung ist eine Vollabnahme durch den TÜV vor der Zulassung erforderlich.</t>
  </si>
  <si>
    <t>der Ausfuhrbescheinigung des schweizerischen Zolls</t>
  </si>
  <si>
    <t>der Ausfuhrbescheinigung des schweizerischen Zolls, also nach erfolgter Verzollung in D</t>
  </si>
  <si>
    <t>verlässt sich auf Zusendung der Ausfuhrbescheinigung des schweizerischen Zolls</t>
  </si>
  <si>
    <t>(H)</t>
  </si>
  <si>
    <t>Gesamtpreis (G), vor Zoll</t>
  </si>
  <si>
    <t>(I)</t>
  </si>
  <si>
    <t>(J)</t>
  </si>
  <si>
    <t>EUR, sofort am Zoll zu entrichten, Vollbetrag für Schadstoffklasse Euro 0 !</t>
  </si>
  <si>
    <t>sofort am Zoll zu entrichten, Vollbetrag Schadstoffklasse Euro 0!</t>
  </si>
  <si>
    <t>sofort am Zoll zu entrichten, Vollbetrag für Schadstoffklasse Euro 0 !</t>
  </si>
  <si>
    <t xml:space="preserve">auf dem Typenschild am Fzg. nachsehen, ob dort eine e Nummer mit Sternchen </t>
  </si>
  <si>
    <t>eingeprägt ist. Im beschriebenen Fall war dies die Nr. e1*98/14*0149*</t>
  </si>
  <si>
    <t xml:space="preserve">e1 steht für die Typgenehmigung durch das Kraftfahrtbundesamt in D. Damit konnte </t>
  </si>
  <si>
    <t>die GTÜ ermitteln, dass die EG-Typgenehmigung am 12.04.2001 für das Fzg. erteilt wurde.</t>
  </si>
  <si>
    <t xml:space="preserve">Fahrzeug wurde nicht in der EU oder einem EFTA-Staat hergestellt (Japaner). </t>
  </si>
  <si>
    <t>Damit fällt i.d.R. 10 % Zoll an.</t>
  </si>
  <si>
    <t>plus spezifische Kosten (H) wg. Import</t>
  </si>
  <si>
    <t>Schweizerisches Sondermodell Silver Esprit  191 tkm  MFK neu</t>
  </si>
  <si>
    <t>angefordert werden (im hier beschriebenen Fall in Japan via Importeur in CH, wird via Post zugeschickt!)</t>
  </si>
  <si>
    <t>am Beispiel eines Subaru Outback H6 3.0 l AWD, Modellreihe BE/BH, EZ 02/2002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</si>
</sst>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0.0%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1"/>
      <color indexed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0" fillId="0" borderId="2" xfId="0" applyBorder="1" applyAlignment="1">
      <alignment/>
    </xf>
    <xf numFmtId="2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2" xfId="0" applyNumberFormat="1" applyFont="1" applyBorder="1" applyAlignment="1">
      <alignment/>
    </xf>
    <xf numFmtId="0" fontId="8" fillId="0" borderId="0" xfId="17" applyAlignment="1">
      <alignment/>
    </xf>
    <xf numFmtId="0" fontId="9" fillId="0" borderId="0" xfId="17" applyFont="1" applyAlignment="1">
      <alignment/>
    </xf>
    <xf numFmtId="9" fontId="5" fillId="0" borderId="0" xfId="18" applyFont="1" applyAlignment="1">
      <alignment/>
    </xf>
    <xf numFmtId="0" fontId="11" fillId="0" borderId="0" xfId="0" applyFont="1" applyAlignment="1">
      <alignment/>
    </xf>
    <xf numFmtId="0" fontId="12" fillId="0" borderId="0" xfId="17" applyFont="1" applyAlignment="1">
      <alignment/>
    </xf>
    <xf numFmtId="2" fontId="5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9" fontId="2" fillId="0" borderId="0" xfId="18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9" fontId="0" fillId="0" borderId="0" xfId="18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0" fontId="11" fillId="0" borderId="0" xfId="18" applyNumberFormat="1" applyFont="1" applyAlignment="1">
      <alignment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19</xdr:row>
      <xdr:rowOff>76200</xdr:rowOff>
    </xdr:from>
    <xdr:to>
      <xdr:col>9</xdr:col>
      <xdr:colOff>1533525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562350"/>
          <a:ext cx="30765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21</xdr:row>
      <xdr:rowOff>85725</xdr:rowOff>
    </xdr:from>
    <xdr:to>
      <xdr:col>7</xdr:col>
      <xdr:colOff>1143000</xdr:colOff>
      <xdr:row>21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829300" y="3933825"/>
          <a:ext cx="981075" cy="47625"/>
        </a:xfrm>
        <a:prstGeom prst="line">
          <a:avLst/>
        </a:prstGeom>
        <a:noFill/>
        <a:ln w="28575" cmpd="sng">
          <a:solidFill>
            <a:srgbClr val="C0C0C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695325</xdr:colOff>
      <xdr:row>2</xdr:row>
      <xdr:rowOff>85725</xdr:rowOff>
    </xdr:from>
    <xdr:to>
      <xdr:col>9</xdr:col>
      <xdr:colOff>1533525</xdr:colOff>
      <xdr:row>15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66725"/>
          <a:ext cx="30765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dac.de/infotestrat/fahrzeugkauf-und-verkauf/import-export/Import_EFTA-Staaten/default.aspx?prevPageNFB=1" TargetMode="External" /><Relationship Id="rId2" Type="http://schemas.openxmlformats.org/officeDocument/2006/relationships/hyperlink" Target="http://www.financescout24.de/wissen/ratgeber/kfz-steuer-rechn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workbookViewId="0" topLeftCell="A1">
      <pane ySplit="9135" topLeftCell="BM213" activePane="topLeft" state="split"/>
      <selection pane="topLeft" activeCell="F28" sqref="F28"/>
      <selection pane="bottomLeft" activeCell="C225" sqref="C225"/>
    </sheetView>
  </sheetViews>
  <sheetFormatPr defaultColWidth="11.421875" defaultRowHeight="12.75"/>
  <cols>
    <col min="1" max="1" width="4.28125" style="5" customWidth="1"/>
    <col min="2" max="2" width="19.28125" style="0" customWidth="1"/>
    <col min="3" max="3" width="15.7109375" style="0" customWidth="1"/>
    <col min="8" max="8" width="22.140625" style="0" customWidth="1"/>
    <col min="10" max="10" width="23.8515625" style="0" customWidth="1"/>
  </cols>
  <sheetData>
    <row r="1" spans="2:10" ht="15">
      <c r="B1" s="7" t="s">
        <v>50</v>
      </c>
      <c r="C1" s="5"/>
      <c r="J1" s="6" t="s">
        <v>49</v>
      </c>
    </row>
    <row r="2" spans="2:10" ht="15">
      <c r="B2" s="7"/>
      <c r="C2" s="5"/>
      <c r="J2" s="6" t="s">
        <v>70</v>
      </c>
    </row>
    <row r="3" spans="2:8" ht="15">
      <c r="B3" s="7" t="s">
        <v>172</v>
      </c>
      <c r="C3" s="5"/>
      <c r="H3" s="6"/>
    </row>
    <row r="4" spans="2:8" ht="15">
      <c r="B4" s="7" t="s">
        <v>170</v>
      </c>
      <c r="C4" s="5"/>
      <c r="H4" s="6"/>
    </row>
    <row r="5" spans="2:3" ht="15">
      <c r="B5" s="7"/>
      <c r="C5" s="5"/>
    </row>
    <row r="6" spans="2:3" ht="14.25">
      <c r="B6" s="22" t="s">
        <v>167</v>
      </c>
      <c r="C6" s="5"/>
    </row>
    <row r="7" spans="2:3" ht="14.25">
      <c r="B7" s="22" t="s">
        <v>168</v>
      </c>
      <c r="C7" s="5"/>
    </row>
    <row r="8" spans="2:3" ht="14.25">
      <c r="B8" s="22" t="s">
        <v>47</v>
      </c>
      <c r="C8" s="5"/>
    </row>
    <row r="9" spans="2:3" ht="14.25">
      <c r="B9" s="22"/>
      <c r="C9" s="5"/>
    </row>
    <row r="10" spans="2:3" ht="14.25">
      <c r="B10" s="30" t="s">
        <v>57</v>
      </c>
      <c r="C10" s="5"/>
    </row>
    <row r="11" spans="2:3" ht="14.25">
      <c r="B11" s="27"/>
      <c r="C11" s="5"/>
    </row>
    <row r="12" spans="2:3" ht="14.25">
      <c r="B12" s="27"/>
      <c r="C12" s="5"/>
    </row>
    <row r="13" spans="2:3" ht="14.25">
      <c r="B13" s="22" t="s">
        <v>58</v>
      </c>
      <c r="C13" s="5"/>
    </row>
    <row r="14" spans="2:3" ht="14.25">
      <c r="B14" s="22"/>
      <c r="C14" s="5"/>
    </row>
    <row r="15" spans="2:3" ht="14.25">
      <c r="B15" s="22" t="s">
        <v>151</v>
      </c>
      <c r="C15" s="5"/>
    </row>
    <row r="16" spans="2:3" ht="14.25">
      <c r="B16" s="22" t="s">
        <v>60</v>
      </c>
      <c r="C16" s="5"/>
    </row>
    <row r="17" spans="2:6" ht="14.25">
      <c r="B17" s="22" t="s">
        <v>171</v>
      </c>
      <c r="C17" s="29"/>
      <c r="D17" s="16"/>
      <c r="E17" s="16"/>
      <c r="F17" s="16"/>
    </row>
    <row r="18" spans="2:6" ht="14.25">
      <c r="B18" s="22" t="s">
        <v>152</v>
      </c>
      <c r="C18" s="29"/>
      <c r="D18" s="16"/>
      <c r="E18" s="16"/>
      <c r="F18" s="16"/>
    </row>
    <row r="19" spans="2:6" ht="14.25">
      <c r="B19" s="22"/>
      <c r="C19" s="29"/>
      <c r="D19" s="16"/>
      <c r="E19" s="16"/>
      <c r="F19" s="16"/>
    </row>
    <row r="20" spans="2:6" ht="14.25">
      <c r="B20" s="22" t="s">
        <v>59</v>
      </c>
      <c r="C20" s="29"/>
      <c r="D20" s="16"/>
      <c r="E20" s="16"/>
      <c r="F20" s="16"/>
    </row>
    <row r="21" spans="2:6" ht="14.25">
      <c r="B21" s="22" t="s">
        <v>163</v>
      </c>
      <c r="C21" s="29"/>
      <c r="D21" s="16"/>
      <c r="E21" s="16"/>
      <c r="F21" s="16"/>
    </row>
    <row r="22" spans="2:6" ht="14.25">
      <c r="B22" s="22" t="s">
        <v>164</v>
      </c>
      <c r="C22" s="29"/>
      <c r="D22" s="16"/>
      <c r="E22" s="16"/>
      <c r="F22" s="16"/>
    </row>
    <row r="23" spans="2:6" ht="14.25">
      <c r="B23" s="22" t="s">
        <v>165</v>
      </c>
      <c r="C23" s="29"/>
      <c r="D23" s="16"/>
      <c r="E23" s="16"/>
      <c r="F23" s="16"/>
    </row>
    <row r="24" spans="2:6" ht="14.25">
      <c r="B24" s="22" t="s">
        <v>166</v>
      </c>
      <c r="C24" s="29"/>
      <c r="D24" s="16"/>
      <c r="E24" s="16"/>
      <c r="F24" s="16"/>
    </row>
    <row r="25" spans="2:6" ht="14.25">
      <c r="B25" s="22" t="s">
        <v>77</v>
      </c>
      <c r="C25" s="29"/>
      <c r="D25" s="16"/>
      <c r="E25" s="16"/>
      <c r="F25" s="16"/>
    </row>
    <row r="26" spans="2:6" ht="14.25">
      <c r="B26" s="22" t="s">
        <v>62</v>
      </c>
      <c r="C26" s="29"/>
      <c r="D26" s="16"/>
      <c r="E26" s="16"/>
      <c r="F26" s="16"/>
    </row>
    <row r="27" spans="2:6" ht="14.25">
      <c r="B27" s="22" t="s">
        <v>61</v>
      </c>
      <c r="C27" s="29"/>
      <c r="D27" s="16"/>
      <c r="E27" s="16"/>
      <c r="F27" s="16"/>
    </row>
    <row r="28" spans="2:6" ht="14.25">
      <c r="B28" s="22"/>
      <c r="C28" s="29"/>
      <c r="D28" s="16"/>
      <c r="E28" s="16"/>
      <c r="F28" s="16"/>
    </row>
    <row r="29" spans="2:6" ht="14.25">
      <c r="B29" s="22"/>
      <c r="C29" s="29"/>
      <c r="D29" s="16"/>
      <c r="E29" s="16"/>
      <c r="F29" s="16"/>
    </row>
    <row r="30" spans="2:6" ht="14.25">
      <c r="B30" s="22" t="s">
        <v>63</v>
      </c>
      <c r="C30" s="29"/>
      <c r="D30" s="16"/>
      <c r="E30" s="16"/>
      <c r="F30" s="16"/>
    </row>
    <row r="31" spans="2:6" ht="14.25">
      <c r="B31" s="22"/>
      <c r="C31" s="29"/>
      <c r="D31" s="16"/>
      <c r="E31" s="16"/>
      <c r="F31" s="16"/>
    </row>
    <row r="32" spans="2:6" ht="14.25">
      <c r="B32" s="22" t="s">
        <v>65</v>
      </c>
      <c r="C32" s="29"/>
      <c r="D32" s="16"/>
      <c r="E32" s="16"/>
      <c r="F32" s="16"/>
    </row>
    <row r="33" spans="2:6" ht="14.25">
      <c r="B33" s="22" t="s">
        <v>64</v>
      </c>
      <c r="C33" s="29"/>
      <c r="D33" s="16"/>
      <c r="E33" s="16"/>
      <c r="F33" s="16"/>
    </row>
    <row r="34" spans="2:6" ht="14.25">
      <c r="B34" s="22"/>
      <c r="C34" s="29"/>
      <c r="D34" s="16"/>
      <c r="E34" s="16"/>
      <c r="F34" s="16"/>
    </row>
    <row r="35" spans="2:6" ht="14.25">
      <c r="B35" s="22"/>
      <c r="C35" s="29"/>
      <c r="D35" s="16"/>
      <c r="E35" s="16"/>
      <c r="F35" s="16"/>
    </row>
    <row r="36" spans="2:6" ht="14.25">
      <c r="B36" s="22"/>
      <c r="C36" s="29"/>
      <c r="D36" s="16"/>
      <c r="E36" s="16"/>
      <c r="F36" s="16"/>
    </row>
    <row r="37" spans="2:6" ht="14.25">
      <c r="B37" s="22" t="s">
        <v>120</v>
      </c>
      <c r="C37" s="29"/>
      <c r="D37" s="15" t="s">
        <v>139</v>
      </c>
      <c r="E37" s="16"/>
      <c r="F37" s="16"/>
    </row>
    <row r="38" spans="2:6" ht="14.25">
      <c r="B38" s="22"/>
      <c r="C38" s="29"/>
      <c r="D38" s="15"/>
      <c r="E38" s="16"/>
      <c r="F38" s="16"/>
    </row>
    <row r="39" spans="2:4" ht="15">
      <c r="B39" s="7" t="s">
        <v>4</v>
      </c>
      <c r="C39" s="7"/>
      <c r="D39" s="5" t="s">
        <v>5</v>
      </c>
    </row>
    <row r="40" ht="12.75">
      <c r="D40" s="5" t="s">
        <v>145</v>
      </c>
    </row>
    <row r="41" spans="2:8" ht="12.75">
      <c r="B41" s="5" t="s">
        <v>122</v>
      </c>
      <c r="C41" s="29"/>
      <c r="D41" s="12">
        <v>2900</v>
      </c>
      <c r="E41" s="5" t="s">
        <v>91</v>
      </c>
      <c r="F41" s="5"/>
      <c r="G41" s="3">
        <f>D41*0.08</f>
        <v>232</v>
      </c>
      <c r="H41" s="5" t="s">
        <v>0</v>
      </c>
    </row>
    <row r="42" spans="2:8" ht="12.75">
      <c r="B42" s="13" t="s">
        <v>72</v>
      </c>
      <c r="C42" s="5"/>
      <c r="D42" s="12"/>
      <c r="E42" s="5"/>
      <c r="G42" s="46" t="s">
        <v>137</v>
      </c>
      <c r="H42" s="18">
        <f>D41*C46</f>
        <v>2761.904761904762</v>
      </c>
    </row>
    <row r="43" spans="2:8" ht="13.5" thickBot="1">
      <c r="B43" s="13" t="s">
        <v>73</v>
      </c>
      <c r="D43" s="14">
        <v>0</v>
      </c>
      <c r="E43" s="5" t="s">
        <v>0</v>
      </c>
      <c r="F43" s="16"/>
      <c r="G43" s="46" t="s">
        <v>142</v>
      </c>
      <c r="H43" s="18">
        <f>D43*C46</f>
        <v>0</v>
      </c>
    </row>
    <row r="44" spans="2:8" ht="13.5" thickTop="1">
      <c r="B44" s="5" t="s">
        <v>11</v>
      </c>
      <c r="C44" s="5"/>
      <c r="D44" s="3">
        <f>SUM(D41:D43)</f>
        <v>2900</v>
      </c>
      <c r="E44" s="5" t="s">
        <v>0</v>
      </c>
      <c r="F44" s="16"/>
      <c r="H44" s="16"/>
    </row>
    <row r="45" spans="2:6" ht="12.75">
      <c r="B45" t="s">
        <v>6</v>
      </c>
      <c r="C45" s="11">
        <v>1.05</v>
      </c>
      <c r="D45" s="8" t="s">
        <v>0</v>
      </c>
      <c r="F45" s="16"/>
    </row>
    <row r="46" spans="2:6" ht="12.75">
      <c r="B46" s="9" t="s">
        <v>7</v>
      </c>
      <c r="C46" s="10">
        <f>1/C45</f>
        <v>0.9523809523809523</v>
      </c>
      <c r="D46" s="9" t="s">
        <v>2</v>
      </c>
      <c r="F46" s="16"/>
    </row>
    <row r="47" spans="2:6" ht="12.75">
      <c r="B47" s="5" t="s">
        <v>13</v>
      </c>
      <c r="C47" s="1"/>
      <c r="D47" s="3">
        <f>C46*D44</f>
        <v>2761.904761904762</v>
      </c>
      <c r="E47" s="5" t="s">
        <v>2</v>
      </c>
      <c r="F47" s="16"/>
    </row>
    <row r="48" spans="2:9" ht="14.25">
      <c r="B48" s="22"/>
      <c r="C48" s="29"/>
      <c r="D48" s="3"/>
      <c r="E48" s="13" t="s">
        <v>121</v>
      </c>
      <c r="F48" s="13"/>
      <c r="G48" s="13"/>
      <c r="H48" s="13"/>
      <c r="I48" s="13"/>
    </row>
    <row r="49" spans="2:9" ht="14.25">
      <c r="B49" s="22"/>
      <c r="C49" s="29"/>
      <c r="D49" s="3"/>
      <c r="E49" s="13" t="s">
        <v>76</v>
      </c>
      <c r="F49" s="13"/>
      <c r="G49" s="13"/>
      <c r="H49" s="13"/>
      <c r="I49" s="13"/>
    </row>
    <row r="50" spans="2:9" ht="14.25">
      <c r="B50" s="22"/>
      <c r="C50" s="29"/>
      <c r="D50" s="28">
        <v>0.1</v>
      </c>
      <c r="E50" s="13" t="s">
        <v>141</v>
      </c>
      <c r="F50" s="13"/>
      <c r="G50" s="13"/>
      <c r="H50" s="13"/>
      <c r="I50" s="13"/>
    </row>
    <row r="51" spans="2:8" ht="12.75">
      <c r="B51" s="13" t="s">
        <v>130</v>
      </c>
      <c r="C51" s="29"/>
      <c r="D51" s="20">
        <f>D163</f>
        <v>1091.7142857142856</v>
      </c>
      <c r="E51" s="13" t="s">
        <v>2</v>
      </c>
      <c r="F51" s="13" t="s">
        <v>123</v>
      </c>
      <c r="G51" s="13"/>
      <c r="H51" s="13"/>
    </row>
    <row r="52" spans="2:9" ht="14.25">
      <c r="B52" s="22"/>
      <c r="C52" s="29"/>
      <c r="D52" s="20"/>
      <c r="E52" s="16"/>
      <c r="F52" s="5"/>
      <c r="G52" s="40" t="s">
        <v>133</v>
      </c>
      <c r="H52" s="20">
        <f>G103</f>
        <v>853.4285714285713</v>
      </c>
      <c r="I52" t="s">
        <v>2</v>
      </c>
    </row>
    <row r="53" spans="2:6" ht="14.25">
      <c r="B53" s="22"/>
      <c r="C53" s="40" t="s">
        <v>18</v>
      </c>
      <c r="D53" s="20">
        <f>C125</f>
        <v>43.1</v>
      </c>
      <c r="E53" s="13" t="s">
        <v>2</v>
      </c>
      <c r="F53" s="13" t="s">
        <v>124</v>
      </c>
    </row>
    <row r="54" spans="2:6" ht="15" thickBot="1">
      <c r="B54" s="22"/>
      <c r="C54" s="40" t="s">
        <v>3</v>
      </c>
      <c r="D54" s="21">
        <f>C144</f>
        <v>84.1</v>
      </c>
      <c r="E54" s="43" t="s">
        <v>2</v>
      </c>
      <c r="F54" s="16"/>
    </row>
    <row r="55" spans="2:9" ht="15.75" thickTop="1">
      <c r="B55" s="7" t="s">
        <v>116</v>
      </c>
      <c r="C55" s="7"/>
      <c r="D55" s="36">
        <f>D54+D53+D51+D47</f>
        <v>3980.8190476190475</v>
      </c>
      <c r="E55" s="7" t="s">
        <v>2</v>
      </c>
      <c r="F55" s="16"/>
      <c r="G55" s="5"/>
      <c r="H55" s="41" t="s">
        <v>144</v>
      </c>
      <c r="I55" s="47">
        <f>(D51+H43)/D41</f>
        <v>0.3764532019704433</v>
      </c>
    </row>
    <row r="56" spans="2:6" ht="14.25">
      <c r="B56" s="22"/>
      <c r="C56" s="29"/>
      <c r="D56" s="20"/>
      <c r="E56" s="16"/>
      <c r="F56" s="16"/>
    </row>
    <row r="57" spans="2:4" ht="15">
      <c r="B57" s="7" t="s">
        <v>84</v>
      </c>
      <c r="C57" s="7"/>
      <c r="D57" s="5" t="s">
        <v>85</v>
      </c>
    </row>
    <row r="58" spans="3:5" ht="12.75">
      <c r="C58" s="6"/>
      <c r="D58" s="3" t="s">
        <v>154</v>
      </c>
      <c r="E58" s="5"/>
    </row>
    <row r="59" spans="2:8" ht="12.75">
      <c r="B59" s="5" t="s">
        <v>122</v>
      </c>
      <c r="C59" s="29"/>
      <c r="D59" s="20">
        <f>D41</f>
        <v>2900</v>
      </c>
      <c r="E59" s="13" t="s">
        <v>91</v>
      </c>
      <c r="F59" s="13"/>
      <c r="G59" s="20">
        <f>D59*0.08</f>
        <v>232</v>
      </c>
      <c r="H59" s="13" t="s">
        <v>0</v>
      </c>
    </row>
    <row r="60" spans="2:6" ht="12.75">
      <c r="B60" s="13" t="s">
        <v>126</v>
      </c>
      <c r="C60" s="13"/>
      <c r="D60" s="20">
        <f>D47</f>
        <v>2761.904761904762</v>
      </c>
      <c r="E60" s="13" t="s">
        <v>127</v>
      </c>
      <c r="F60" s="16"/>
    </row>
    <row r="61" spans="2:6" ht="12.75">
      <c r="B61" s="13" t="s">
        <v>130</v>
      </c>
      <c r="C61" s="29"/>
      <c r="D61" s="20">
        <f>D51</f>
        <v>1091.7142857142856</v>
      </c>
      <c r="E61" s="13" t="s">
        <v>125</v>
      </c>
      <c r="F61" s="13"/>
    </row>
    <row r="62" spans="2:10" ht="14.25">
      <c r="B62" s="22"/>
      <c r="C62" s="40" t="s">
        <v>128</v>
      </c>
      <c r="D62" s="20">
        <f>D54+D53</f>
        <v>127.19999999999999</v>
      </c>
      <c r="E62" s="13" t="s">
        <v>2</v>
      </c>
      <c r="F62" s="13"/>
      <c r="G62" s="13"/>
      <c r="H62" s="13"/>
      <c r="I62" s="13"/>
      <c r="J62" s="13"/>
    </row>
    <row r="63" spans="2:7" ht="15" thickBot="1">
      <c r="B63" s="42"/>
      <c r="C63" s="40" t="s">
        <v>129</v>
      </c>
      <c r="D63" s="21">
        <f>D191</f>
        <v>-220.95238095238093</v>
      </c>
      <c r="E63" s="43" t="s">
        <v>2</v>
      </c>
      <c r="F63" s="13"/>
      <c r="G63" s="13"/>
    </row>
    <row r="64" spans="2:10" ht="15.75" thickTop="1">
      <c r="B64" s="7" t="s">
        <v>117</v>
      </c>
      <c r="C64" s="6"/>
      <c r="D64" s="36">
        <f>SUM(D60:D63)</f>
        <v>3759.866666666667</v>
      </c>
      <c r="E64" s="44" t="s">
        <v>2</v>
      </c>
      <c r="F64" s="13"/>
      <c r="G64" s="5"/>
      <c r="H64" s="41" t="s">
        <v>144</v>
      </c>
      <c r="I64" s="47">
        <f>(D61+H43)/D59</f>
        <v>0.3764532019704433</v>
      </c>
      <c r="J64" s="13"/>
    </row>
    <row r="65" spans="2:10" ht="12.75">
      <c r="B65" s="13"/>
      <c r="C65" s="46" t="s">
        <v>135</v>
      </c>
      <c r="D65" s="18">
        <f>D64-D55</f>
        <v>-220.95238095238074</v>
      </c>
      <c r="E65" s="16" t="s">
        <v>2</v>
      </c>
      <c r="F65" s="13"/>
      <c r="G65" s="13"/>
      <c r="H65" s="13"/>
      <c r="I65" s="13"/>
      <c r="J65" s="13"/>
    </row>
    <row r="66" spans="2:10" ht="12.75">
      <c r="B66" s="13"/>
      <c r="C66" s="46"/>
      <c r="D66" s="18"/>
      <c r="E66" s="16"/>
      <c r="F66" s="13"/>
      <c r="G66" s="13"/>
      <c r="H66" s="13"/>
      <c r="I66" s="13"/>
      <c r="J66" s="13"/>
    </row>
    <row r="67" spans="2:4" ht="15">
      <c r="B67" s="7" t="s">
        <v>95</v>
      </c>
      <c r="C67" s="7"/>
      <c r="D67" s="5" t="s">
        <v>96</v>
      </c>
    </row>
    <row r="68" spans="2:10" ht="12.75">
      <c r="B68" s="5" t="s">
        <v>131</v>
      </c>
      <c r="C68" s="5"/>
      <c r="D68" s="3">
        <f>D41*0.92</f>
        <v>2668</v>
      </c>
      <c r="E68" s="5" t="s">
        <v>100</v>
      </c>
      <c r="F68" s="13"/>
      <c r="G68" s="13"/>
      <c r="H68" s="13"/>
      <c r="I68" s="13"/>
      <c r="J68" s="13"/>
    </row>
    <row r="69" spans="2:10" ht="12.75">
      <c r="B69" s="13" t="s">
        <v>132</v>
      </c>
      <c r="C69" s="13"/>
      <c r="D69" s="20">
        <f>D68*C46</f>
        <v>2540.9523809523807</v>
      </c>
      <c r="E69" s="13" t="s">
        <v>2</v>
      </c>
      <c r="F69" s="13"/>
      <c r="G69" s="46" t="s">
        <v>138</v>
      </c>
      <c r="H69" s="18">
        <f>D68*C46</f>
        <v>2540.9523809523807</v>
      </c>
      <c r="I69" s="16" t="s">
        <v>2</v>
      </c>
      <c r="J69" s="13"/>
    </row>
    <row r="70" spans="2:10" ht="12.75">
      <c r="B70" s="13" t="s">
        <v>130</v>
      </c>
      <c r="C70" s="29"/>
      <c r="D70" s="20">
        <f>D243</f>
        <v>1023.4399999999998</v>
      </c>
      <c r="E70" s="13" t="s">
        <v>2</v>
      </c>
      <c r="F70" s="13"/>
      <c r="G70" s="40" t="s">
        <v>140</v>
      </c>
      <c r="H70" s="20">
        <f>D236</f>
        <v>785.1542857142856</v>
      </c>
      <c r="I70" s="13" t="s">
        <v>2</v>
      </c>
      <c r="J70" s="13"/>
    </row>
    <row r="71" spans="2:8" ht="15" thickBot="1">
      <c r="B71" s="22"/>
      <c r="C71" s="40" t="s">
        <v>128</v>
      </c>
      <c r="D71" s="21">
        <f>D62</f>
        <v>127.19999999999999</v>
      </c>
      <c r="E71" s="43" t="s">
        <v>2</v>
      </c>
      <c r="F71" s="13"/>
      <c r="G71" s="13"/>
      <c r="H71" s="13"/>
    </row>
    <row r="72" spans="2:9" ht="15.75" thickTop="1">
      <c r="B72" s="7" t="s">
        <v>118</v>
      </c>
      <c r="C72" s="13"/>
      <c r="D72" s="36">
        <f>SUM(D69:D71)</f>
        <v>3691.59238095238</v>
      </c>
      <c r="E72" s="45" t="s">
        <v>2</v>
      </c>
      <c r="F72" s="13"/>
      <c r="G72" s="5"/>
      <c r="H72" s="41" t="s">
        <v>143</v>
      </c>
      <c r="I72" s="47">
        <f>(D70+H43)/D68</f>
        <v>0.38359820089955016</v>
      </c>
    </row>
    <row r="73" spans="2:10" ht="15">
      <c r="B73" s="7"/>
      <c r="C73" s="46" t="s">
        <v>135</v>
      </c>
      <c r="D73" s="18">
        <f>D72-D55</f>
        <v>-289.22666666666737</v>
      </c>
      <c r="E73" s="16" t="s">
        <v>2</v>
      </c>
      <c r="F73" s="13"/>
      <c r="J73" s="13"/>
    </row>
    <row r="74" spans="2:10" ht="15">
      <c r="B74" s="7"/>
      <c r="C74" s="13"/>
      <c r="D74" s="36"/>
      <c r="E74" s="45"/>
      <c r="F74" s="13"/>
      <c r="G74" s="13"/>
      <c r="H74" s="13"/>
      <c r="I74" s="13"/>
      <c r="J74" s="13"/>
    </row>
    <row r="75" spans="2:3" ht="14.25">
      <c r="B75" s="22" t="s">
        <v>134</v>
      </c>
      <c r="C75" s="5"/>
    </row>
    <row r="76" spans="2:4" ht="15">
      <c r="B76" s="7" t="s">
        <v>4</v>
      </c>
      <c r="C76" s="7"/>
      <c r="D76" s="5" t="s">
        <v>5</v>
      </c>
    </row>
    <row r="78" ht="12.75">
      <c r="D78" s="5" t="s">
        <v>145</v>
      </c>
    </row>
    <row r="79" ht="12.75">
      <c r="D79" s="1"/>
    </row>
    <row r="80" spans="2:8" ht="12.75">
      <c r="B80" s="5" t="s">
        <v>15</v>
      </c>
      <c r="C80" s="5"/>
      <c r="D80" s="3">
        <f>D41</f>
        <v>2900</v>
      </c>
      <c r="E80" s="5" t="s">
        <v>91</v>
      </c>
      <c r="F80" s="5"/>
      <c r="G80" s="3">
        <f>D80*0.08</f>
        <v>232</v>
      </c>
      <c r="H80" s="5" t="s">
        <v>0</v>
      </c>
    </row>
    <row r="81" spans="2:6" ht="12.75">
      <c r="B81" s="13" t="s">
        <v>72</v>
      </c>
      <c r="C81" s="5"/>
      <c r="D81" s="3"/>
      <c r="E81" s="5"/>
      <c r="F81" s="5"/>
    </row>
    <row r="82" spans="2:6" ht="13.5" thickBot="1">
      <c r="B82" s="13" t="s">
        <v>73</v>
      </c>
      <c r="C82" s="13"/>
      <c r="D82" s="25">
        <f>D43</f>
        <v>0</v>
      </c>
      <c r="E82" s="5" t="s">
        <v>0</v>
      </c>
      <c r="F82" s="5"/>
    </row>
    <row r="83" spans="2:6" ht="13.5" thickTop="1">
      <c r="B83" s="13"/>
      <c r="C83" s="13"/>
      <c r="D83" s="33"/>
      <c r="E83" s="5"/>
      <c r="F83" s="5"/>
    </row>
    <row r="84" spans="2:6" ht="12.75">
      <c r="B84" s="5" t="s">
        <v>11</v>
      </c>
      <c r="C84" s="5"/>
      <c r="D84" s="3">
        <f>D82+D80</f>
        <v>2900</v>
      </c>
      <c r="E84" s="5" t="s">
        <v>0</v>
      </c>
      <c r="F84" s="5"/>
    </row>
    <row r="85" spans="2:5" ht="12.75">
      <c r="B85" s="13" t="s">
        <v>6</v>
      </c>
      <c r="C85" s="13"/>
      <c r="D85" s="20"/>
      <c r="E85" s="13"/>
    </row>
    <row r="86" spans="2:5" ht="12.75">
      <c r="B86" s="37">
        <f>C45</f>
        <v>1.05</v>
      </c>
      <c r="C86" s="13" t="s">
        <v>0</v>
      </c>
      <c r="D86" s="38"/>
      <c r="E86" s="13"/>
    </row>
    <row r="87" spans="2:4" ht="12.75">
      <c r="B87" s="9" t="s">
        <v>7</v>
      </c>
      <c r="C87" s="9"/>
      <c r="D87" s="1"/>
    </row>
    <row r="88" spans="2:4" ht="12.75">
      <c r="B88" s="10">
        <f>1/B86</f>
        <v>0.9523809523809523</v>
      </c>
      <c r="C88" s="9" t="s">
        <v>2</v>
      </c>
      <c r="D88" s="1"/>
    </row>
    <row r="89" spans="2:4" ht="12.75">
      <c r="B89" s="10"/>
      <c r="C89" s="9"/>
      <c r="D89" s="1"/>
    </row>
    <row r="90" spans="1:6" ht="12.75">
      <c r="A90" s="5" t="s">
        <v>44</v>
      </c>
      <c r="B90" s="5" t="s">
        <v>13</v>
      </c>
      <c r="C90" s="1"/>
      <c r="D90" s="3">
        <f>B88*D84</f>
        <v>2761.904761904762</v>
      </c>
      <c r="E90" s="5" t="s">
        <v>2</v>
      </c>
      <c r="F90" s="5"/>
    </row>
    <row r="91" spans="2:6" ht="12.75">
      <c r="B91" s="5"/>
      <c r="C91" s="1"/>
      <c r="D91" s="3"/>
      <c r="E91" s="5"/>
      <c r="F91" s="5"/>
    </row>
    <row r="92" spans="2:6" ht="12.75">
      <c r="B92" s="5"/>
      <c r="C92" s="1"/>
      <c r="D92" s="3"/>
      <c r="E92" s="5" t="s">
        <v>75</v>
      </c>
      <c r="F92" s="5"/>
    </row>
    <row r="93" spans="2:6" ht="12.75">
      <c r="B93" s="5"/>
      <c r="C93" s="1"/>
      <c r="D93" s="3"/>
      <c r="E93" s="5" t="s">
        <v>76</v>
      </c>
      <c r="F93" s="5"/>
    </row>
    <row r="94" spans="4:5" ht="12.75">
      <c r="D94" s="39">
        <f>D50</f>
        <v>0.1</v>
      </c>
      <c r="E94" s="5" t="s">
        <v>146</v>
      </c>
    </row>
    <row r="95" spans="4:5" ht="12.75">
      <c r="D95" s="1">
        <f>D94*D90</f>
        <v>276.1904761904762</v>
      </c>
      <c r="E95" t="s">
        <v>78</v>
      </c>
    </row>
    <row r="96" ht="12.75">
      <c r="D96" s="2"/>
    </row>
    <row r="97" spans="4:5" ht="12.75">
      <c r="D97" s="1">
        <f>D95+D90</f>
        <v>3038.095238095238</v>
      </c>
      <c r="E97" t="s">
        <v>14</v>
      </c>
    </row>
    <row r="98" ht="12.75">
      <c r="D98" s="1"/>
    </row>
    <row r="99" spans="4:8" ht="12.75">
      <c r="D99" s="1">
        <f>D97*0.19</f>
        <v>577.2380952380952</v>
      </c>
      <c r="E99" t="s">
        <v>8</v>
      </c>
      <c r="H99" t="s">
        <v>19</v>
      </c>
    </row>
    <row r="100" ht="12.75">
      <c r="D100" s="2"/>
    </row>
    <row r="101" spans="4:5" ht="12.75">
      <c r="D101" s="1">
        <f>D99+D97</f>
        <v>3615.333333333333</v>
      </c>
      <c r="E101" t="s">
        <v>12</v>
      </c>
    </row>
    <row r="103" spans="5:8" ht="12.75">
      <c r="E103" s="5"/>
      <c r="F103" s="6" t="s">
        <v>9</v>
      </c>
      <c r="G103" s="3">
        <f>D95+D99</f>
        <v>853.4285714285713</v>
      </c>
      <c r="H103" s="5" t="s">
        <v>66</v>
      </c>
    </row>
    <row r="104" spans="5:8" ht="12.75">
      <c r="E104" s="5" t="s">
        <v>86</v>
      </c>
      <c r="F104" s="6"/>
      <c r="G104" s="3"/>
      <c r="H104" s="5"/>
    </row>
    <row r="105" spans="5:8" ht="12.75">
      <c r="E105" s="5"/>
      <c r="F105" s="6"/>
      <c r="G105" s="3"/>
      <c r="H105" s="5"/>
    </row>
    <row r="106" spans="3:5" ht="12.75">
      <c r="C106" s="6" t="s">
        <v>40</v>
      </c>
      <c r="D106" s="3"/>
      <c r="E106" s="5" t="s">
        <v>161</v>
      </c>
    </row>
    <row r="107" spans="3:5" ht="12.75">
      <c r="C107" s="6"/>
      <c r="D107" s="3"/>
      <c r="E107" s="9" t="s">
        <v>68</v>
      </c>
    </row>
    <row r="108" spans="3:5" ht="12.75">
      <c r="C108" s="6"/>
      <c r="D108" s="3"/>
      <c r="E108" s="9" t="s">
        <v>41</v>
      </c>
    </row>
    <row r="109" spans="3:5" ht="12.75">
      <c r="C109" s="6"/>
      <c r="D109" s="3"/>
      <c r="E109" s="9" t="s">
        <v>147</v>
      </c>
    </row>
    <row r="110" spans="3:5" ht="12.75">
      <c r="C110" s="6"/>
      <c r="D110" s="3"/>
      <c r="E110" s="26" t="s">
        <v>67</v>
      </c>
    </row>
    <row r="111" spans="5:8" ht="12.75">
      <c r="E111" s="13" t="s">
        <v>148</v>
      </c>
      <c r="F111" s="6"/>
      <c r="G111" s="3"/>
      <c r="H111" s="5"/>
    </row>
    <row r="112" spans="5:8" ht="12.75">
      <c r="E112" s="13" t="s">
        <v>149</v>
      </c>
      <c r="F112" s="6"/>
      <c r="G112" s="3"/>
      <c r="H112" s="5"/>
    </row>
    <row r="113" spans="5:8" ht="12.75">
      <c r="E113" s="13"/>
      <c r="F113" s="6"/>
      <c r="G113" s="3"/>
      <c r="H113" s="5"/>
    </row>
    <row r="115" spans="2:6" ht="12.75">
      <c r="B115" s="5" t="s">
        <v>16</v>
      </c>
      <c r="C115" s="23">
        <v>120</v>
      </c>
      <c r="D115" s="1">
        <f>C115*B88</f>
        <v>114.28571428571428</v>
      </c>
      <c r="E115" t="s">
        <v>2</v>
      </c>
      <c r="F115" t="s">
        <v>82</v>
      </c>
    </row>
    <row r="116" spans="2:6" ht="12.75">
      <c r="B116" s="5"/>
      <c r="C116" s="23"/>
      <c r="D116" s="1"/>
      <c r="F116" t="s">
        <v>81</v>
      </c>
    </row>
    <row r="117" spans="2:6" ht="12.75">
      <c r="B117" s="5"/>
      <c r="C117" s="23"/>
      <c r="D117" s="1"/>
      <c r="F117" t="s">
        <v>51</v>
      </c>
    </row>
    <row r="118" spans="3:4" ht="12.75">
      <c r="C118" s="1"/>
      <c r="D118" s="1"/>
    </row>
    <row r="119" spans="2:5" ht="12.75">
      <c r="B119" s="5" t="s">
        <v>52</v>
      </c>
      <c r="E119" t="s">
        <v>20</v>
      </c>
    </row>
    <row r="120" spans="2:5" ht="12.75">
      <c r="B120" t="s">
        <v>28</v>
      </c>
      <c r="D120" s="24">
        <v>13.1</v>
      </c>
      <c r="E120" t="s">
        <v>17</v>
      </c>
    </row>
    <row r="121" spans="2:4" ht="12.75">
      <c r="B121" t="s">
        <v>22</v>
      </c>
      <c r="D121" s="24">
        <v>14</v>
      </c>
    </row>
    <row r="122" spans="2:5" ht="12.75">
      <c r="B122" t="s">
        <v>23</v>
      </c>
      <c r="D122" s="24">
        <v>16</v>
      </c>
      <c r="E122" t="s">
        <v>30</v>
      </c>
    </row>
    <row r="123" spans="4:5" ht="12.75">
      <c r="D123" s="1"/>
      <c r="E123" t="s">
        <v>29</v>
      </c>
    </row>
    <row r="124" spans="2:5" ht="12.75">
      <c r="B124" t="s">
        <v>21</v>
      </c>
      <c r="D124" s="1">
        <v>0</v>
      </c>
      <c r="E124" t="s">
        <v>24</v>
      </c>
    </row>
    <row r="125" spans="2:4" ht="12.75">
      <c r="B125" s="16" t="s">
        <v>35</v>
      </c>
      <c r="C125" s="18">
        <f>SUM(D120:D124)</f>
        <v>43.1</v>
      </c>
      <c r="D125" s="1"/>
    </row>
    <row r="126" spans="2:4" ht="12.75">
      <c r="B126" s="16"/>
      <c r="C126" s="18"/>
      <c r="D126" s="1"/>
    </row>
    <row r="127" spans="2:4" ht="12.75">
      <c r="B127" s="16" t="s">
        <v>79</v>
      </c>
      <c r="C127" s="18"/>
      <c r="D127" s="1"/>
    </row>
    <row r="128" spans="1:2" s="16" customFormat="1" ht="12.75">
      <c r="A128" s="29"/>
      <c r="B128" s="16" t="s">
        <v>53</v>
      </c>
    </row>
    <row r="130" spans="2:5" ht="12.75">
      <c r="B130" s="5" t="s">
        <v>25</v>
      </c>
      <c r="C130" t="s">
        <v>31</v>
      </c>
      <c r="D130" s="1">
        <v>99</v>
      </c>
      <c r="E130" t="s">
        <v>74</v>
      </c>
    </row>
    <row r="131" spans="4:5" ht="12.75">
      <c r="D131" s="1"/>
      <c r="E131" t="s">
        <v>80</v>
      </c>
    </row>
    <row r="132" spans="4:5" ht="12.75">
      <c r="D132" s="1"/>
      <c r="E132" t="s">
        <v>26</v>
      </c>
    </row>
    <row r="133" spans="4:5" ht="12.75">
      <c r="D133" s="1"/>
      <c r="E133" t="s">
        <v>27</v>
      </c>
    </row>
    <row r="134" ht="12.75">
      <c r="D134" s="1"/>
    </row>
    <row r="135" spans="2:5" ht="12.75">
      <c r="B135" s="4" t="s">
        <v>36</v>
      </c>
      <c r="C135" t="s">
        <v>31</v>
      </c>
      <c r="D135" s="1">
        <v>25</v>
      </c>
      <c r="E135" t="s">
        <v>45</v>
      </c>
    </row>
    <row r="136" spans="2:5" ht="12.75">
      <c r="B136" s="16" t="s">
        <v>37</v>
      </c>
      <c r="C136" s="18">
        <f>SUM(D130:D135)</f>
        <v>124</v>
      </c>
      <c r="E136" t="s">
        <v>71</v>
      </c>
    </row>
    <row r="137" ht="12.75">
      <c r="B137" s="16"/>
    </row>
    <row r="138" spans="2:5" ht="12.75">
      <c r="B138" s="5" t="s">
        <v>3</v>
      </c>
      <c r="E138" t="s">
        <v>48</v>
      </c>
    </row>
    <row r="139" spans="2:5" ht="12.75">
      <c r="B139" t="s">
        <v>28</v>
      </c>
      <c r="D139" s="1">
        <v>32.7</v>
      </c>
      <c r="E139" t="s">
        <v>2</v>
      </c>
    </row>
    <row r="140" spans="2:5" ht="12.75">
      <c r="B140" t="s">
        <v>32</v>
      </c>
      <c r="D140" s="1">
        <v>12.8</v>
      </c>
      <c r="E140" t="s">
        <v>2</v>
      </c>
    </row>
    <row r="141" spans="2:5" ht="12.75">
      <c r="B141" t="s">
        <v>33</v>
      </c>
      <c r="D141" s="1">
        <v>3.6</v>
      </c>
      <c r="E141" t="s">
        <v>2</v>
      </c>
    </row>
    <row r="142" spans="2:5" ht="12.75">
      <c r="B142" t="s">
        <v>22</v>
      </c>
      <c r="D142" s="1">
        <v>30</v>
      </c>
      <c r="E142" t="s">
        <v>2</v>
      </c>
    </row>
    <row r="143" spans="2:5" ht="12.75">
      <c r="B143" t="s">
        <v>38</v>
      </c>
      <c r="D143" s="1">
        <v>5</v>
      </c>
      <c r="E143" t="s">
        <v>2</v>
      </c>
    </row>
    <row r="144" spans="2:3" ht="12.75">
      <c r="B144" s="16" t="s">
        <v>34</v>
      </c>
      <c r="C144" s="17">
        <f>SUM(D139:D143)</f>
        <v>84.1</v>
      </c>
    </row>
    <row r="145" ht="13.5" thickBot="1">
      <c r="D145" s="19"/>
    </row>
    <row r="146" spans="3:5" ht="13.5" thickTop="1">
      <c r="C146" s="6" t="s">
        <v>39</v>
      </c>
      <c r="D146" s="3">
        <f>SUM(D115:D145)</f>
        <v>365.48571428571427</v>
      </c>
      <c r="E146" s="5" t="s">
        <v>2</v>
      </c>
    </row>
    <row r="148" spans="1:5" ht="15">
      <c r="A148" s="5" t="s">
        <v>102</v>
      </c>
      <c r="C148" s="35" t="s">
        <v>116</v>
      </c>
      <c r="D148" s="36">
        <f>D146+D101</f>
        <v>3980.8190476190475</v>
      </c>
      <c r="E148" s="7" t="s">
        <v>2</v>
      </c>
    </row>
    <row r="149" spans="3:5" ht="15">
      <c r="C149" s="35"/>
      <c r="D149" s="36"/>
      <c r="E149" s="7"/>
    </row>
    <row r="150" spans="3:5" ht="15">
      <c r="C150" s="35"/>
      <c r="D150" s="36"/>
      <c r="E150" s="7"/>
    </row>
    <row r="151" spans="3:4" ht="12.75">
      <c r="C151" s="6"/>
      <c r="D151" s="3"/>
    </row>
    <row r="152" spans="3:5" ht="12.75">
      <c r="C152" s="6"/>
      <c r="D152" s="3"/>
      <c r="E152" s="26"/>
    </row>
    <row r="153" spans="3:5" ht="12.75">
      <c r="C153" s="6"/>
      <c r="D153" s="3"/>
      <c r="E153" s="9"/>
    </row>
    <row r="154" spans="2:5" ht="12.75">
      <c r="B154" s="5" t="s">
        <v>42</v>
      </c>
      <c r="C154" s="6"/>
      <c r="D154" s="3"/>
      <c r="E154" s="9"/>
    </row>
    <row r="155" spans="3:5" ht="12.75">
      <c r="C155" s="6"/>
      <c r="D155" s="3"/>
      <c r="E155" s="9"/>
    </row>
    <row r="156" spans="2:5" ht="12.75">
      <c r="B156" t="s">
        <v>83</v>
      </c>
      <c r="C156" s="6"/>
      <c r="D156" s="20">
        <f>G103</f>
        <v>853.4285714285713</v>
      </c>
      <c r="E156" s="13" t="s">
        <v>2</v>
      </c>
    </row>
    <row r="157" spans="3:5" ht="12.75">
      <c r="C157" s="6"/>
      <c r="D157" s="20"/>
      <c r="E157" s="13"/>
    </row>
    <row r="158" spans="2:5" ht="12.75">
      <c r="B158" t="s">
        <v>10</v>
      </c>
      <c r="C158" s="6"/>
      <c r="D158" s="20">
        <f>D115</f>
        <v>114.28571428571428</v>
      </c>
      <c r="E158" s="13" t="s">
        <v>2</v>
      </c>
    </row>
    <row r="159" spans="3:5" ht="12.75">
      <c r="C159" s="6"/>
      <c r="D159" s="20"/>
      <c r="E159" s="13"/>
    </row>
    <row r="160" spans="2:5" ht="12.75">
      <c r="B160" t="s">
        <v>18</v>
      </c>
      <c r="C160" s="6"/>
      <c r="D160" s="20"/>
      <c r="E160" s="13" t="s">
        <v>43</v>
      </c>
    </row>
    <row r="161" spans="3:5" ht="12.75">
      <c r="C161" s="6"/>
      <c r="D161" s="20"/>
      <c r="E161" s="13"/>
    </row>
    <row r="162" spans="2:5" ht="13.5" thickBot="1">
      <c r="B162" t="s">
        <v>46</v>
      </c>
      <c r="C162" s="6"/>
      <c r="D162" s="21">
        <f>C136</f>
        <v>124</v>
      </c>
      <c r="E162" s="13"/>
    </row>
    <row r="163" spans="1:5" ht="13.5" thickTop="1">
      <c r="A163" s="5" t="s">
        <v>55</v>
      </c>
      <c r="C163" s="6"/>
      <c r="D163" s="3">
        <f>SUM(D156:D162)</f>
        <v>1091.7142857142856</v>
      </c>
      <c r="E163" s="5" t="s">
        <v>2</v>
      </c>
    </row>
    <row r="164" spans="3:5" ht="12.75">
      <c r="C164" s="6"/>
      <c r="D164" s="3"/>
      <c r="E164" s="9"/>
    </row>
    <row r="165" spans="3:6" ht="12.75">
      <c r="C165" s="6" t="s">
        <v>54</v>
      </c>
      <c r="D165" s="3">
        <f>D90</f>
        <v>2761.904761904762</v>
      </c>
      <c r="E165" s="5" t="s">
        <v>2</v>
      </c>
      <c r="F165" t="s">
        <v>136</v>
      </c>
    </row>
    <row r="166" spans="3:5" ht="12.75">
      <c r="C166" s="6"/>
      <c r="D166" s="3"/>
      <c r="E166" s="5"/>
    </row>
    <row r="167" spans="3:5" ht="13.5" thickBot="1">
      <c r="C167" s="6" t="s">
        <v>56</v>
      </c>
      <c r="D167" s="25">
        <f>D163</f>
        <v>1091.7142857142856</v>
      </c>
      <c r="E167" s="5" t="s">
        <v>2</v>
      </c>
    </row>
    <row r="168" spans="1:5" ht="13.5" thickTop="1">
      <c r="A168" s="48" t="s">
        <v>89</v>
      </c>
      <c r="D168" s="3">
        <f>SUM(D165:D167)</f>
        <v>3853.6190476190477</v>
      </c>
      <c r="E168" s="5" t="s">
        <v>69</v>
      </c>
    </row>
    <row r="169" spans="3:5" ht="12.75">
      <c r="C169" s="6"/>
      <c r="D169" s="3"/>
      <c r="E169" s="13" t="s">
        <v>150</v>
      </c>
    </row>
    <row r="170" spans="3:5" ht="12.75">
      <c r="C170" s="6"/>
      <c r="D170" s="3"/>
      <c r="E170" s="5"/>
    </row>
    <row r="171" spans="3:5" ht="12.75">
      <c r="C171" s="6"/>
      <c r="D171" s="3"/>
      <c r="E171" s="5"/>
    </row>
    <row r="172" spans="3:5" ht="12.75">
      <c r="C172" s="6"/>
      <c r="D172" s="3"/>
      <c r="E172" s="5"/>
    </row>
    <row r="173" spans="3:5" ht="12.75">
      <c r="C173" s="6"/>
      <c r="D173" s="3"/>
      <c r="E173" s="5"/>
    </row>
    <row r="174" spans="2:4" ht="15">
      <c r="B174" s="7" t="s">
        <v>84</v>
      </c>
      <c r="C174" s="7"/>
      <c r="D174" s="5" t="s">
        <v>85</v>
      </c>
    </row>
    <row r="175" spans="3:5" ht="12.75">
      <c r="C175" s="6"/>
      <c r="D175" s="3" t="s">
        <v>153</v>
      </c>
      <c r="E175" s="5"/>
    </row>
    <row r="176" spans="3:5" ht="12.75">
      <c r="C176" s="6"/>
      <c r="D176" s="3"/>
      <c r="E176" s="5"/>
    </row>
    <row r="177" spans="3:5" ht="12.75">
      <c r="C177" s="6"/>
      <c r="D177" s="3" t="s">
        <v>87</v>
      </c>
      <c r="E177" s="5"/>
    </row>
    <row r="178" spans="3:5" ht="12.75">
      <c r="C178" s="6"/>
      <c r="D178" s="3" t="s">
        <v>88</v>
      </c>
      <c r="E178" s="5"/>
    </row>
    <row r="179" spans="3:5" ht="12.75">
      <c r="C179" s="6"/>
      <c r="D179" s="3"/>
      <c r="E179" s="5"/>
    </row>
    <row r="180" spans="2:8" ht="12.75">
      <c r="B180" s="5" t="s">
        <v>15</v>
      </c>
      <c r="C180" s="5"/>
      <c r="D180" s="3">
        <f>D80</f>
        <v>2900</v>
      </c>
      <c r="E180" s="5" t="s">
        <v>91</v>
      </c>
      <c r="F180" s="5"/>
      <c r="G180" s="3">
        <f>D180*0.08</f>
        <v>232</v>
      </c>
      <c r="H180" s="5" t="s">
        <v>0</v>
      </c>
    </row>
    <row r="181" spans="2:6" ht="12.75">
      <c r="B181" s="13" t="s">
        <v>72</v>
      </c>
      <c r="C181" s="5"/>
      <c r="D181" s="3"/>
      <c r="E181" s="5"/>
      <c r="F181" s="5"/>
    </row>
    <row r="182" spans="2:6" ht="13.5" thickBot="1">
      <c r="B182" s="13" t="s">
        <v>73</v>
      </c>
      <c r="D182" s="25">
        <f>D82</f>
        <v>0</v>
      </c>
      <c r="E182" s="5" t="s">
        <v>0</v>
      </c>
      <c r="F182" s="5"/>
    </row>
    <row r="183" spans="4:6" ht="13.5" thickTop="1">
      <c r="D183" s="31"/>
      <c r="E183" s="5"/>
      <c r="F183" s="5"/>
    </row>
    <row r="184" spans="2:6" ht="12.75">
      <c r="B184" s="5" t="s">
        <v>11</v>
      </c>
      <c r="C184" s="5"/>
      <c r="D184" s="3">
        <f>D182+D180</f>
        <v>2900</v>
      </c>
      <c r="E184" s="5" t="s">
        <v>0</v>
      </c>
      <c r="F184" s="5"/>
    </row>
    <row r="185" spans="3:5" ht="12.75">
      <c r="C185" s="6"/>
      <c r="D185" s="3"/>
      <c r="E185" s="5"/>
    </row>
    <row r="186" spans="1:6" ht="12.75">
      <c r="A186" s="5" t="s">
        <v>44</v>
      </c>
      <c r="C186" s="6" t="s">
        <v>92</v>
      </c>
      <c r="D186" s="3">
        <f>D90</f>
        <v>2761.904761904762</v>
      </c>
      <c r="E186" s="5" t="s">
        <v>2</v>
      </c>
      <c r="F186" s="13" t="s">
        <v>93</v>
      </c>
    </row>
    <row r="187" spans="3:5" ht="12.75">
      <c r="C187" s="6"/>
      <c r="D187" s="3"/>
      <c r="E187" s="5"/>
    </row>
    <row r="188" spans="1:6" ht="13.5" thickBot="1">
      <c r="A188" s="5" t="s">
        <v>55</v>
      </c>
      <c r="C188" s="6" t="s">
        <v>56</v>
      </c>
      <c r="D188" s="25">
        <f>D167</f>
        <v>1091.7142857142856</v>
      </c>
      <c r="E188" s="5" t="s">
        <v>2</v>
      </c>
      <c r="F188" t="s">
        <v>94</v>
      </c>
    </row>
    <row r="189" spans="1:5" ht="13.5" thickTop="1">
      <c r="A189" s="5" t="s">
        <v>89</v>
      </c>
      <c r="C189" s="6"/>
      <c r="D189" s="3">
        <f>SUM(D186:D188)</f>
        <v>3853.6190476190477</v>
      </c>
      <c r="E189" s="5" t="s">
        <v>69</v>
      </c>
    </row>
    <row r="190" spans="3:5" ht="12.75">
      <c r="C190" s="6"/>
      <c r="D190" s="3"/>
      <c r="E190" s="5"/>
    </row>
    <row r="191" spans="2:5" ht="13.5" thickBot="1">
      <c r="B191" s="6" t="s">
        <v>90</v>
      </c>
      <c r="C191" s="32">
        <f>-G180</f>
        <v>-232</v>
      </c>
      <c r="D191" s="25">
        <f>B88*C191</f>
        <v>-220.95238095238093</v>
      </c>
      <c r="E191" s="5" t="s">
        <v>2</v>
      </c>
    </row>
    <row r="192" spans="1:6" ht="13.5" thickTop="1">
      <c r="A192" s="5" t="s">
        <v>106</v>
      </c>
      <c r="C192" s="6"/>
      <c r="D192" s="3">
        <f>D189+D191</f>
        <v>3632.666666666667</v>
      </c>
      <c r="E192" s="5" t="s">
        <v>2</v>
      </c>
      <c r="F192" s="5"/>
    </row>
    <row r="193" spans="3:6" ht="12.75">
      <c r="C193" s="6"/>
      <c r="D193" s="3"/>
      <c r="E193" s="5"/>
      <c r="F193" s="5"/>
    </row>
    <row r="194" spans="4:5" ht="12.75">
      <c r="D194" s="3">
        <f>C125</f>
        <v>43.1</v>
      </c>
      <c r="E194" s="5" t="s">
        <v>113</v>
      </c>
    </row>
    <row r="195" spans="4:5" ht="13.5" thickBot="1">
      <c r="D195" s="25">
        <f>C144</f>
        <v>84.1</v>
      </c>
      <c r="E195" s="5" t="s">
        <v>114</v>
      </c>
    </row>
    <row r="196" spans="1:5" ht="15.75" thickTop="1">
      <c r="A196" s="5" t="s">
        <v>105</v>
      </c>
      <c r="B196" s="7" t="s">
        <v>117</v>
      </c>
      <c r="C196" s="7"/>
      <c r="D196" s="36">
        <f>SUM(D192:D195)</f>
        <v>3759.866666666667</v>
      </c>
      <c r="E196" s="7" t="s">
        <v>115</v>
      </c>
    </row>
    <row r="197" spans="2:5" ht="15">
      <c r="B197" s="7"/>
      <c r="C197" s="7"/>
      <c r="D197" s="36"/>
      <c r="E197" s="7"/>
    </row>
    <row r="198" spans="3:5" ht="12.75">
      <c r="C198" s="6" t="s">
        <v>40</v>
      </c>
      <c r="D198" s="3"/>
      <c r="E198" s="5" t="s">
        <v>160</v>
      </c>
    </row>
    <row r="199" spans="3:5" ht="12.75">
      <c r="C199" s="6"/>
      <c r="D199" s="3"/>
      <c r="E199" s="9" t="s">
        <v>104</v>
      </c>
    </row>
    <row r="200" spans="3:5" ht="12.75">
      <c r="C200" s="6"/>
      <c r="D200" s="3"/>
      <c r="E200" s="9"/>
    </row>
    <row r="201" spans="2:5" ht="12.75">
      <c r="B201" s="5"/>
      <c r="C201" s="5"/>
      <c r="D201" s="3"/>
      <c r="E201" s="5"/>
    </row>
    <row r="202" spans="2:4" ht="15">
      <c r="B202" s="7" t="s">
        <v>95</v>
      </c>
      <c r="C202" s="7"/>
      <c r="D202" s="5" t="s">
        <v>107</v>
      </c>
    </row>
    <row r="203" spans="2:5" ht="12.75">
      <c r="B203" t="s">
        <v>108</v>
      </c>
      <c r="C203" s="6"/>
      <c r="D203" s="3" t="s">
        <v>155</v>
      </c>
      <c r="E203" s="5"/>
    </row>
    <row r="204" spans="3:5" ht="12.75">
      <c r="C204" s="6"/>
      <c r="D204" s="3" t="s">
        <v>97</v>
      </c>
      <c r="E204" s="5"/>
    </row>
    <row r="205" spans="3:5" ht="12.75">
      <c r="C205" s="6"/>
      <c r="D205" s="3"/>
      <c r="E205" s="5"/>
    </row>
    <row r="206" spans="3:5" ht="12.75">
      <c r="C206" s="6"/>
      <c r="D206" s="3" t="s">
        <v>98</v>
      </c>
      <c r="E206" s="5"/>
    </row>
    <row r="207" spans="3:5" ht="12.75">
      <c r="C207" s="6"/>
      <c r="D207" s="3"/>
      <c r="E207" s="5"/>
    </row>
    <row r="208" spans="2:8" ht="12.75">
      <c r="B208" t="s">
        <v>119</v>
      </c>
      <c r="C208" s="6"/>
      <c r="D208" s="3">
        <f>D80</f>
        <v>2900</v>
      </c>
      <c r="E208" s="5" t="s">
        <v>91</v>
      </c>
      <c r="F208" s="5"/>
      <c r="G208" s="3">
        <f>D208*0.08</f>
        <v>232</v>
      </c>
      <c r="H208" s="5" t="s">
        <v>0</v>
      </c>
    </row>
    <row r="209" spans="3:5" ht="12.75">
      <c r="C209" s="6"/>
      <c r="D209" s="3"/>
      <c r="E209" s="5"/>
    </row>
    <row r="210" spans="2:8" ht="12.75">
      <c r="B210" s="5" t="s">
        <v>99</v>
      </c>
      <c r="C210" s="5"/>
      <c r="D210" s="3">
        <f>D208*0.92</f>
        <v>2668</v>
      </c>
      <c r="E210" s="5" t="s">
        <v>100</v>
      </c>
      <c r="F210" s="5"/>
      <c r="G210" s="3"/>
      <c r="H210" s="5"/>
    </row>
    <row r="211" spans="2:6" ht="12.75">
      <c r="B211" s="13" t="s">
        <v>72</v>
      </c>
      <c r="C211" s="5"/>
      <c r="D211" s="3"/>
      <c r="E211" s="5"/>
      <c r="F211" s="5"/>
    </row>
    <row r="212" spans="2:6" ht="13.5" thickBot="1">
      <c r="B212" s="13" t="s">
        <v>73</v>
      </c>
      <c r="D212" s="25">
        <f>D82</f>
        <v>0</v>
      </c>
      <c r="E212" s="5" t="s">
        <v>0</v>
      </c>
      <c r="F212" s="5"/>
    </row>
    <row r="213" spans="4:6" ht="13.5" thickTop="1">
      <c r="D213" s="31"/>
      <c r="E213" s="5"/>
      <c r="F213" s="5"/>
    </row>
    <row r="214" spans="2:6" ht="12.75">
      <c r="B214" s="5" t="s">
        <v>11</v>
      </c>
      <c r="C214" s="5"/>
      <c r="D214" s="3">
        <f>D212+D210</f>
        <v>2668</v>
      </c>
      <c r="E214" s="5" t="s">
        <v>0</v>
      </c>
      <c r="F214" s="5"/>
    </row>
    <row r="215" spans="2:4" ht="12.75">
      <c r="B215" s="10"/>
      <c r="C215" s="9"/>
      <c r="D215" s="1"/>
    </row>
    <row r="216" spans="1:9" ht="12.75">
      <c r="A216" s="5" t="s">
        <v>112</v>
      </c>
      <c r="B216" s="5" t="s">
        <v>101</v>
      </c>
      <c r="C216" s="1"/>
      <c r="D216" s="3">
        <f>B88*D214</f>
        <v>2540.9523809523807</v>
      </c>
      <c r="E216" s="5" t="s">
        <v>2</v>
      </c>
      <c r="F216" s="5" t="s">
        <v>103</v>
      </c>
      <c r="I216" s="5"/>
    </row>
    <row r="217" spans="2:6" ht="12.75">
      <c r="B217" s="5"/>
      <c r="C217" s="1"/>
      <c r="D217" s="3"/>
      <c r="E217" s="5"/>
      <c r="F217" s="5"/>
    </row>
    <row r="218" spans="4:5" ht="12.75">
      <c r="D218" s="34">
        <f>D94</f>
        <v>0.1</v>
      </c>
      <c r="E218" s="5" t="s">
        <v>109</v>
      </c>
    </row>
    <row r="219" spans="4:5" ht="12.75">
      <c r="D219" s="1">
        <f>D218*D216</f>
        <v>254.09523809523807</v>
      </c>
      <c r="E219" t="s">
        <v>78</v>
      </c>
    </row>
    <row r="220" ht="12.75">
      <c r="D220" s="2"/>
    </row>
    <row r="221" spans="4:5" ht="12.75">
      <c r="D221" s="1">
        <f>D219+D216</f>
        <v>2795.047619047619</v>
      </c>
      <c r="E221" t="s">
        <v>14</v>
      </c>
    </row>
    <row r="222" ht="12.75">
      <c r="D222" s="1"/>
    </row>
    <row r="223" spans="4:8" ht="12.75">
      <c r="D223" s="1">
        <f>D221*0.19</f>
        <v>531.0590476190475</v>
      </c>
      <c r="E223" t="s">
        <v>8</v>
      </c>
      <c r="H223" t="s">
        <v>19</v>
      </c>
    </row>
    <row r="224" ht="12.75">
      <c r="D224" s="2"/>
    </row>
    <row r="225" spans="4:5" ht="12.75">
      <c r="D225" s="1">
        <f>D223+D221</f>
        <v>3326.1066666666666</v>
      </c>
      <c r="E225" t="s">
        <v>12</v>
      </c>
    </row>
    <row r="226" ht="12.75">
      <c r="I226" t="s">
        <v>110</v>
      </c>
    </row>
    <row r="227" spans="5:10" ht="12.75">
      <c r="E227" s="5"/>
      <c r="F227" s="6" t="s">
        <v>9</v>
      </c>
      <c r="G227" s="3">
        <f>D219+D223</f>
        <v>785.1542857142856</v>
      </c>
      <c r="H227" s="5" t="s">
        <v>2</v>
      </c>
      <c r="I227" s="1">
        <f>G103</f>
        <v>853.4285714285713</v>
      </c>
      <c r="J227" t="s">
        <v>2</v>
      </c>
    </row>
    <row r="228" spans="5:8" ht="12.75">
      <c r="E228" s="5" t="s">
        <v>86</v>
      </c>
      <c r="F228" s="6"/>
      <c r="G228" s="3"/>
      <c r="H228" s="5"/>
    </row>
    <row r="229" spans="5:8" ht="12.75">
      <c r="E229" s="5"/>
      <c r="F229" s="6"/>
      <c r="G229" s="3"/>
      <c r="H229" s="5"/>
    </row>
    <row r="230" spans="3:5" ht="12.75">
      <c r="C230" s="6" t="s">
        <v>40</v>
      </c>
      <c r="D230" s="3"/>
      <c r="E230" s="5" t="s">
        <v>162</v>
      </c>
    </row>
    <row r="231" spans="3:5" ht="12.75">
      <c r="C231" s="6"/>
      <c r="D231" s="3"/>
      <c r="E231" s="9" t="s">
        <v>104</v>
      </c>
    </row>
    <row r="232" spans="3:5" ht="12.75">
      <c r="C232" s="6"/>
      <c r="D232" s="3"/>
      <c r="E232" s="9"/>
    </row>
    <row r="234" spans="2:5" ht="12.75">
      <c r="B234" s="5" t="s">
        <v>111</v>
      </c>
      <c r="C234" s="6"/>
      <c r="D234" s="3"/>
      <c r="E234" s="9"/>
    </row>
    <row r="235" spans="3:5" ht="12.75">
      <c r="C235" s="6"/>
      <c r="D235" s="3"/>
      <c r="E235" s="9"/>
    </row>
    <row r="236" spans="2:5" ht="12.75">
      <c r="B236" t="s">
        <v>83</v>
      </c>
      <c r="C236" s="6"/>
      <c r="D236" s="20">
        <f>G227</f>
        <v>785.1542857142856</v>
      </c>
      <c r="E236" s="13" t="s">
        <v>2</v>
      </c>
    </row>
    <row r="237" spans="3:5" ht="12.75">
      <c r="C237" s="6"/>
      <c r="D237" s="20"/>
      <c r="E237" s="13"/>
    </row>
    <row r="238" spans="2:5" ht="12.75">
      <c r="B238" t="s">
        <v>10</v>
      </c>
      <c r="C238" s="6"/>
      <c r="D238" s="20">
        <f>D115</f>
        <v>114.28571428571428</v>
      </c>
      <c r="E238" s="13" t="s">
        <v>2</v>
      </c>
    </row>
    <row r="239" spans="3:5" ht="12.75">
      <c r="C239" s="6"/>
      <c r="D239" s="20"/>
      <c r="E239" s="13"/>
    </row>
    <row r="240" spans="2:5" ht="12.75">
      <c r="B240" t="s">
        <v>18</v>
      </c>
      <c r="C240" s="6"/>
      <c r="D240" s="20"/>
      <c r="E240" s="13" t="s">
        <v>43</v>
      </c>
    </row>
    <row r="241" spans="3:5" ht="12.75">
      <c r="C241" s="6"/>
      <c r="D241" s="20"/>
      <c r="E241" s="13"/>
    </row>
    <row r="242" spans="2:5" ht="13.5" thickBot="1">
      <c r="B242" t="s">
        <v>46</v>
      </c>
      <c r="C242" s="6"/>
      <c r="D242" s="21">
        <f>C136</f>
        <v>124</v>
      </c>
      <c r="E242" s="13"/>
    </row>
    <row r="243" spans="1:6" ht="13.5" thickTop="1">
      <c r="A243" s="5" t="s">
        <v>156</v>
      </c>
      <c r="C243" s="6"/>
      <c r="D243" s="3">
        <f>SUM(D236:D242)</f>
        <v>1023.4399999999998</v>
      </c>
      <c r="E243" s="5" t="s">
        <v>2</v>
      </c>
      <c r="F243" s="5"/>
    </row>
    <row r="244" spans="3:5" ht="12.75">
      <c r="C244" s="6"/>
      <c r="D244" s="3"/>
      <c r="E244" s="9"/>
    </row>
    <row r="245" spans="3:5" ht="12.75">
      <c r="C245" s="6" t="s">
        <v>157</v>
      </c>
      <c r="D245" s="3">
        <f>D216</f>
        <v>2540.9523809523807</v>
      </c>
      <c r="E245" s="5" t="s">
        <v>2</v>
      </c>
    </row>
    <row r="246" spans="3:5" ht="12.75">
      <c r="C246" s="6"/>
      <c r="D246" s="3"/>
      <c r="E246" s="5"/>
    </row>
    <row r="247" spans="3:5" ht="13.5" thickBot="1">
      <c r="C247" s="6" t="s">
        <v>169</v>
      </c>
      <c r="D247" s="25">
        <f>D243</f>
        <v>1023.4399999999998</v>
      </c>
      <c r="E247" s="5" t="s">
        <v>2</v>
      </c>
    </row>
    <row r="248" spans="1:5" ht="13.5" thickTop="1">
      <c r="A248" s="5" t="s">
        <v>158</v>
      </c>
      <c r="C248" s="6"/>
      <c r="D248" s="3">
        <f>SUM(D245:D247)</f>
        <v>3564.3923809523803</v>
      </c>
      <c r="E248" s="5" t="s">
        <v>69</v>
      </c>
    </row>
    <row r="249" spans="3:5" ht="12.75">
      <c r="C249" s="6"/>
      <c r="D249" s="3"/>
      <c r="E249" s="5"/>
    </row>
    <row r="250" spans="4:5" ht="12.75">
      <c r="D250" s="3">
        <f>C125</f>
        <v>43.1</v>
      </c>
      <c r="E250" s="5" t="s">
        <v>113</v>
      </c>
    </row>
    <row r="251" spans="4:5" ht="13.5" thickBot="1">
      <c r="D251" s="25">
        <f>C144</f>
        <v>84.1</v>
      </c>
      <c r="E251" s="5" t="s">
        <v>114</v>
      </c>
    </row>
    <row r="252" spans="1:5" ht="15.75" thickTop="1">
      <c r="A252" s="5" t="s">
        <v>159</v>
      </c>
      <c r="B252" s="7" t="s">
        <v>118</v>
      </c>
      <c r="C252" s="7"/>
      <c r="D252" s="36">
        <f>SUM(D248:D251)</f>
        <v>3691.59238095238</v>
      </c>
      <c r="E252" s="7" t="s">
        <v>115</v>
      </c>
    </row>
    <row r="255" ht="12.75">
      <c r="A255" s="5" t="s">
        <v>1</v>
      </c>
    </row>
  </sheetData>
  <hyperlinks>
    <hyperlink ref="B10" r:id="rId1" display="Infos des ADAC zum Import aus EFTA-Staaten (inkl. Schweiz)"/>
    <hyperlink ref="E110" r:id="rId2" display="siehe auch diese Infos bei finanzscout24.de"/>
  </hyperlinks>
  <printOptions gridLines="1"/>
  <pageMargins left="0.33" right="0.32" top="0.68" bottom="0.42" header="0.35" footer="0.16"/>
  <pageSetup orientation="landscape" paperSize="9" r:id="rId4"/>
  <headerFooter alignWithMargins="0">
    <oddFooter>&amp;L&amp;F - &amp;A&amp;R&amp;P</oddFooter>
  </headerFooter>
  <rowBreaks count="6" manualBreakCount="6">
    <brk id="35" max="255" man="1"/>
    <brk id="113" max="255" man="1"/>
    <brk id="152" max="255" man="1"/>
    <brk id="172" max="255" man="1"/>
    <brk id="200" max="255" man="1"/>
    <brk id="232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Dokumentation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Kurlbaum</dc:creator>
  <cp:keywords/>
  <dc:description/>
  <cp:lastModifiedBy>Kurlbaum</cp:lastModifiedBy>
  <cp:lastPrinted>2016-08-29T04:34:07Z</cp:lastPrinted>
  <dcterms:created xsi:type="dcterms:W3CDTF">2016-04-14T05:30:53Z</dcterms:created>
  <dcterms:modified xsi:type="dcterms:W3CDTF">2016-08-30T04:46:02Z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